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Exploitation &amp; trajectoire" sheetId="2" state="visible" r:id="rId4"/>
    <sheet name="Budget travaux" sheetId="3" state="visible" r:id="rId5"/>
    <sheet name="Financement"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<sst xmlns="http://schemas.openxmlformats.org/spreadsheetml/2006/main" count="132" uniqueCount="110">
  <si>
    <t xml:space="preserve">Business plan « Les Suites de l'Europe » — esquisse du maître d'ouvrage</t>
  </si>
  <si>
    <t xml:space="preserve">Version mise en forme pour les étudiants · M1 MHR · UE 702 Marketing — ISTHIA, sept. 2026</t>
  </si>
  <si>
    <t xml:space="preserve">Statut du document</t>
  </si>
  <si>
    <t xml:space="preserve">Cette esquisse a été construite par Philippe Masson, gérant de l'Europe Hôtel et maître d'ouvrage du projet. Ses mots :</t>
  </si>
  <si>
    <t xml:space="preserve">« C'est très simple, au doigt mouillé et plutôt prudent. Il faudra que les chiffres soient mieux approchés — et j'ai peut-être oublié une ligne ou deux. »</t>
  </si>
  <si>
    <t xml:space="preserve">C'est donc un POINT DE DÉPART, pas une référence : votre mission est de le vérifier, de le compléter et de le dépasser.</t>
  </si>
  <si>
    <t xml:space="preserve">Confidentialité</t>
  </si>
  <si>
    <t xml:space="preserve">Document interne au cours, portant sur une entreprise réelle et des négociations en cours (acquisitions foncières). Il ne doit être ni diffusé ni publié, en totalité ou par extraits. Toute réutilisation hors du module est interdite.</t>
  </si>
  <si>
    <t xml:space="preserve">Comment lire ce classeur</t>
  </si>
  <si>
    <t xml:space="preserve">• Feuille « Exploitation &amp; trajectoire » : charges annuelles de l'annexe, charges du financement, et trajectoire sur 7 ans en deux variantes (12 ou 16 junior suites).</t>
  </si>
  <si>
    <t xml:space="preserve">• Feuille « Budget travaux » : le budget d'investissement des deux variantes, y compris la rénovation de l'hôtel principal.</t>
  </si>
  <si>
    <t xml:space="preserve">• Feuille « Financement » : le plan de financement (~1 M€) et les simulations de mensualités selon la durée et le taux d'emprunt.</t>
  </si>
  <si>
    <t xml:space="preserve">• Cellules en BLEU : hypothèses saisies (modifiables pour vos tests). Cellules en NOIR : formules — elles recalculent. Cellules SURLIGNÉES JAUNE : hypothèses clés à discuter en priorité.</t>
  </si>
  <si>
    <t xml:space="preserve">Votre travail — questions ouvertes (liste non exhaustive)</t>
  </si>
  <si>
    <t xml:space="preserve">1. Quelles lignes de charges manquent ? (IS, commissions de distribution, consommables et produits d'accueil, marketing de lancement, BFR de démarrage…)</t>
  </si>
  <si>
    <t xml:space="preserve">2. La colonne « Solde » cumule les RBE avant charges d'investissement — est-ce le bon solde de trésorerie ? Construisez le vôtre, puis un plan MENSUEL de l'année 1 (consigne expresse du maître d'ouvrage).</t>
  </si>
  <si>
    <t xml:space="preserve">3. La trajectoire TO 50 % → 72 % et prix 70 € → 83 € est-elle cohérente avec votre étude de marché — et avec le positionnement « offre la plus chère » ?</t>
  </si>
  <si>
    <t xml:space="preserve">4. 12, 14 ou 16 chambres ? Le cahier des charges dit 14, l'esquisse teste 12 et 16 : votre étude de la demande peut éclairer l'arbitrage capacité × budget.</t>
  </si>
  <si>
    <t xml:space="preserve">5. Quelle durée d'emprunt recommander ? Testez l'effet durée × taux sur la trésorerie avec la feuille Financement — rappel : un résultat comptable positif peut coexister avec une trésorerie négative.</t>
  </si>
  <si>
    <t xml:space="preserve">Source : « Business plan Les Suites de l'Europe » (esquisse), P. Masson, Europe Hôtel, sept. 2026 — mise en forme D. Bories, ISTHIA. Chiffres strictement identiques à l'original.</t>
  </si>
  <si>
    <t xml:space="preserve">Charges d'exploitation annuelles de l'annexe</t>
  </si>
  <si>
    <t xml:space="preserve">Poste</t>
  </si>
  <si>
    <t xml:space="preserve">Nº 11</t>
  </si>
  <si>
    <t xml:space="preserve">Nº 13</t>
  </si>
  <si>
    <t xml:space="preserve">Total</t>
  </si>
  <si>
    <t xml:space="preserve">Eau</t>
  </si>
  <si>
    <t xml:space="preserve">Gaz</t>
  </si>
  <si>
    <t xml:space="preserve">Électricité</t>
  </si>
  <si>
    <t xml:space="preserve">Fibre</t>
  </si>
  <si>
    <t xml:space="preserve">Blanchisserie</t>
  </si>
  <si>
    <t xml:space="preserve">Comptabilité SCI</t>
  </si>
  <si>
    <t xml:space="preserve">Comptabilité SASU</t>
  </si>
  <si>
    <t xml:space="preserve">Assurance IARD</t>
  </si>
  <si>
    <t xml:space="preserve">Maintenance ascenseur</t>
  </si>
  <si>
    <t xml:space="preserve">Apave élec. (Q18-Q19)</t>
  </si>
  <si>
    <t xml:space="preserve">Eurofeu alarme</t>
  </si>
  <si>
    <t xml:space="preserve">Eurofeu extincteurs (Q4)</t>
  </si>
  <si>
    <t xml:space="preserve">Visites triennales</t>
  </si>
  <si>
    <t xml:space="preserve">Taxe foncière</t>
  </si>
  <si>
    <t xml:space="preserve">CFE</t>
  </si>
  <si>
    <t xml:space="preserve">Masse salariale</t>
  </si>
  <si>
    <t xml:space="preserve">Total des charges d'exploitation</t>
  </si>
  <si>
    <t xml:space="preserve">Charges annuelles du financement (selon la variante)</t>
  </si>
  <si>
    <t xml:space="preserve">Variante 12 chambres</t>
  </si>
  <si>
    <t xml:space="preserve">Variante 16 chambres</t>
  </si>
  <si>
    <t xml:space="preserve">Capital d'emprunt remboursé / an (« amortissement »)</t>
  </si>
  <si>
    <t xml:space="preserve">Charges financières (intérêts)</t>
  </si>
  <si>
    <t xml:space="preserve">Assurance emprunt</t>
  </si>
  <si>
    <t xml:space="preserve">Total des charges d'investissement</t>
  </si>
  <si>
    <t xml:space="preserve">Note : dans l'esquisse, « amortissement » désigne le capital remboursé chaque année (logique de trésorerie), pas l'amortissement comptable.</t>
  </si>
  <si>
    <t xml:space="preserve">Trajectoire — variante 12 junior suites</t>
  </si>
  <si>
    <t xml:space="preserve">Nb de chambres :</t>
  </si>
  <si>
    <t xml:space="preserve">Année</t>
  </si>
  <si>
    <t xml:space="preserve">TO moyen</t>
  </si>
  <si>
    <t xml:space="preserve">Prix moyen</t>
  </si>
  <si>
    <t xml:space="preserve">CA total</t>
  </si>
  <si>
    <t xml:space="preserve">RBE</t>
  </si>
  <si>
    <t xml:space="preserve">Résultat (RBE − invest.)</t>
  </si>
  <si>
    <t xml:space="preserve">Solde cumulé</t>
  </si>
  <si>
    <t xml:space="preserve">Année 1</t>
  </si>
  <si>
    <t xml:space="preserve">Année 2</t>
  </si>
  <si>
    <t xml:space="preserve">Année 3</t>
  </si>
  <si>
    <t xml:space="preserve">Année 4</t>
  </si>
  <si>
    <t xml:space="preserve">Année 5</t>
  </si>
  <si>
    <t xml:space="preserve">Année 6</t>
  </si>
  <si>
    <t xml:space="preserve">Année 7</t>
  </si>
  <si>
    <t xml:space="preserve">Le « Solde » de l'esquisse cumule les RBE, avant charges d'investissement et avant impôt — l'une des questions ouvertes de la feuille Lisez-moi.</t>
  </si>
  <si>
    <t xml:space="preserve">Trajectoire — variante 16 junior suites</t>
  </si>
  <si>
    <t xml:space="preserve">Budget d'investissement — deux variantes</t>
  </si>
  <si>
    <t xml:space="preserve">Variante 12 JS</t>
  </si>
  <si>
    <t xml:space="preserve">Variante 16 JS</t>
  </si>
  <si>
    <t xml:space="preserve">Remarque</t>
  </si>
  <si>
    <t xml:space="preserve">1) Extension au 11-13 rue Victor Hugo</t>
  </si>
  <si>
    <t xml:space="preserve">Achat du 11 rue Victor Hugo</t>
  </si>
  <si>
    <t xml:space="preserve">Achat du 13 rue Victor Hugo</t>
  </si>
  <si>
    <t xml:space="preserve">Études sols, structure, pré-projet</t>
  </si>
  <si>
    <t xml:space="preserve">Structure et planchers</t>
  </si>
  <si>
    <t xml:space="preserve">Reprise complète de la toiture</t>
  </si>
  <si>
    <t xml:space="preserve">Isolation et cloisonnement</t>
  </si>
  <si>
    <t xml:space="preserve">Travaux au RDC (200 m²)</t>
  </si>
  <si>
    <t xml:space="preserve">≈ 300 €/m²</t>
  </si>
  <si>
    <t xml:space="preserve">Travaux dans les étages — 12 JS (400 m²)</t>
  </si>
  <si>
    <t xml:space="preserve">≈ 1 100 €/m²</t>
  </si>
  <si>
    <t xml:space="preserve">Travaux dans les étages — 16 JS (500 m²)</t>
  </si>
  <si>
    <t xml:space="preserve">≈ 1 000 €/m²</t>
  </si>
  <si>
    <t xml:space="preserve">Surélévation (variante 16)</t>
  </si>
  <si>
    <t xml:space="preserve">Architecte</t>
  </si>
  <si>
    <t xml:space="preserve">Alarme incendie</t>
  </si>
  <si>
    <t xml:space="preserve">Climatisation</t>
  </si>
  <si>
    <t xml:space="preserve">Total 1 — Extension</t>
  </si>
  <si>
    <t xml:space="preserve">2) Rénovation de l'hôtel (5-7 rue Victor Hugo)</t>
  </si>
  <si>
    <t xml:space="preserve">Réfection des toitures</t>
  </si>
  <si>
    <t xml:space="preserve">Rénovation de la façade sud</t>
  </si>
  <si>
    <t xml:space="preserve">Changement de la « verrière » du patio</t>
  </si>
  <si>
    <t xml:space="preserve">Total 2 — Rénovation hôtel</t>
  </si>
  <si>
    <t xml:space="preserve">GRAND TOTAL</t>
  </si>
  <si>
    <t xml:space="preserve">Source : esquisse P. Masson, sept. 2026 — chiffres inchangés. Le chiffrage précis des travaux relève du volet ingénierie (diagnostic structurel en attente).</t>
  </si>
  <si>
    <t xml:space="preserve">Plan de financement</t>
  </si>
  <si>
    <t xml:space="preserve">Budget retenu (enveloppe)</t>
  </si>
  <si>
    <t xml:space="preserve">Subvention régionale attendue</t>
  </si>
  <si>
    <t xml:space="preserve">Apport (vente de deux appartements)</t>
  </si>
  <si>
    <t xml:space="preserve">Reste à financer par emprunt</t>
  </si>
  <si>
    <t xml:space="preserve">Simulations de mensualités (capital emprunté ci-dessus)</t>
  </si>
  <si>
    <t xml:space="preserve">Taux annuel :</t>
  </si>
  <si>
    <t xml:space="preserve">Années</t>
  </si>
  <si>
    <t xml:space="preserve">Mois</t>
  </si>
  <si>
    <t xml:space="preserve">Mensualité</t>
  </si>
  <si>
    <t xml:space="preserve">Coût du crédit</t>
  </si>
  <si>
    <t xml:space="preserve">Formule PMT : mensualité d'un emprunt à annuités constantes. Modifiez les taux (jaune) et le plan de financement pour vos scénarios.</t>
  </si>
  <si>
    <t xml:space="preserve">Rappel du maître d'ouvrage : « les flux de trésorerie devront faire l'objet de leur propre étude » — construisez le plan de trésorerie mensuel de l'année 1.</t>
  </si>
</sst>
</file>

<file path=xl/styles.xml><?xml version="1.0" encoding="utf-8"?>
<styleSheet xmlns="http://schemas.openxmlformats.org/spreadsheetml/2006/main">
  <numFmts count="4">
    <numFmt numFmtId="164" formatCode="General"/>
    <numFmt numFmtId="165" formatCode="#,##0&quot; €&quot;"/>
    <numFmt numFmtId="166" formatCode="0%"/>
    <numFmt numFmtId="167" formatCode="0.0%"/>
  </numFmts>
  <fonts count="13">
    <font>
      <sz val="11"/>
      <color theme="1"/>
      <name val="Calibri"/>
      <family val="2"/>
      <charset val="1"/>
    </font>
    <font>
      <sz val="10"/>
      <name val="Arial"/>
      <family val="0"/>
    </font>
    <font>
      <sz val="10"/>
      <name val="Arial"/>
      <family val="0"/>
    </font>
    <font>
      <sz val="10"/>
      <name val="Arial"/>
      <family val="0"/>
    </font>
    <font>
      <b val="true"/>
      <sz val="14"/>
      <color rgb="FF0F6E6E"/>
      <name val="Arial"/>
      <family val="0"/>
      <charset val="1"/>
    </font>
    <font>
      <i val="true"/>
      <sz val="9"/>
      <color rgb="FF6B6B6B"/>
      <name val="Arial"/>
      <family val="0"/>
      <charset val="1"/>
    </font>
    <font>
      <b val="true"/>
      <sz val="11"/>
      <color rgb="FF0F6E6E"/>
      <name val="Arial"/>
      <family val="0"/>
      <charset val="1"/>
    </font>
    <font>
      <sz val="10"/>
      <name val="Arial"/>
      <family val="0"/>
      <charset val="1"/>
    </font>
    <font>
      <i val="true"/>
      <sz val="10"/>
      <name val="Arial"/>
      <family val="0"/>
      <charset val="1"/>
    </font>
    <font>
      <b val="true"/>
      <sz val="10"/>
      <name val="Arial"/>
      <family val="0"/>
      <charset val="1"/>
    </font>
    <font>
      <b val="true"/>
      <sz val="10"/>
      <color rgb="FFFFFFFF"/>
      <name val="Arial"/>
      <family val="0"/>
      <charset val="1"/>
    </font>
    <font>
      <sz val="10"/>
      <color rgb="FF0000FF"/>
      <name val="Arial"/>
      <family val="0"/>
      <charset val="1"/>
    </font>
    <font>
      <b val="true"/>
      <sz val="11"/>
      <color rgb="FFFFFFFF"/>
      <name val="Arial"/>
      <family val="0"/>
      <charset val="1"/>
    </font>
  </fonts>
  <fills count="6">
    <fill>
      <patternFill patternType="none"/>
    </fill>
    <fill>
      <patternFill patternType="gray125"/>
    </fill>
    <fill>
      <patternFill patternType="solid">
        <fgColor rgb="FFFBF1EE"/>
        <bgColor rgb="FFEAF4F3"/>
      </patternFill>
    </fill>
    <fill>
      <patternFill patternType="solid">
        <fgColor rgb="FF0F6E6E"/>
        <bgColor rgb="FF008080"/>
      </patternFill>
    </fill>
    <fill>
      <patternFill patternType="solid">
        <fgColor rgb="FFEAF4F3"/>
        <bgColor rgb="FFFBF1EE"/>
      </patternFill>
    </fill>
    <fill>
      <patternFill patternType="solid">
        <fgColor rgb="FFFFF7CC"/>
        <bgColor rgb="FFFBF1EE"/>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0" xfId="0" applyFont="true" applyBorder="false" applyAlignment="true" applyProtection="false">
      <alignment horizontal="general" vertical="top" textRotation="0" wrapText="tru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6" fontId="11" fillId="5" borderId="1" xfId="0" applyFont="true" applyBorder="true" applyAlignment="false" applyProtection="false">
      <alignment horizontal="general" vertical="bottom" textRotation="0" wrapText="false" indent="0" shrinkToFit="false"/>
      <protection locked="true" hidden="false"/>
    </xf>
    <xf numFmtId="165" fontId="11" fillId="5"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65" fontId="12" fillId="3" borderId="1" xfId="0" applyFont="true" applyBorder="true" applyAlignment="false" applyProtection="false">
      <alignment horizontal="general" vertical="bottom" textRotation="0" wrapText="false" indent="0" shrinkToFit="false"/>
      <protection locked="true" hidden="false"/>
    </xf>
    <xf numFmtId="167" fontId="11" fillId="5"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6E6E"/>
      <rgbColor rgb="FFC0C0C0"/>
      <rgbColor rgb="FF808080"/>
      <rgbColor rgb="FF9999FF"/>
      <rgbColor rgb="FF993366"/>
      <rgbColor rgb="FFFFF7CC"/>
      <rgbColor rgb="FFEAF4F3"/>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BF1EE"/>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110"/>
  </cols>
  <sheetData>
    <row r="2" customFormat="false" ht="17.35"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27.75" hidden="false" customHeight="true" outlineLevel="0" collapsed="false">
      <c r="B6" s="4" t="s">
        <v>3</v>
      </c>
    </row>
    <row r="7" customFormat="false" ht="27.75" hidden="false" customHeight="true" outlineLevel="0" collapsed="false">
      <c r="B7" s="5" t="s">
        <v>4</v>
      </c>
    </row>
    <row r="8" customFormat="false" ht="27.75" hidden="false" customHeight="true" outlineLevel="0" collapsed="false">
      <c r="B8" s="4" t="s">
        <v>5</v>
      </c>
    </row>
    <row r="10" customFormat="false" ht="15" hidden="false" customHeight="false" outlineLevel="0" collapsed="false">
      <c r="B10" s="3" t="s">
        <v>6</v>
      </c>
    </row>
    <row r="11" customFormat="false" ht="42" hidden="false" customHeight="true" outlineLevel="0" collapsed="false">
      <c r="B11" s="6" t="s">
        <v>7</v>
      </c>
    </row>
    <row r="13" customFormat="false" ht="15" hidden="false" customHeight="false" outlineLevel="0" collapsed="false">
      <c r="B13" s="3" t="s">
        <v>8</v>
      </c>
    </row>
    <row r="14" customFormat="false" ht="27.75" hidden="false" customHeight="true" outlineLevel="0" collapsed="false">
      <c r="B14" s="4" t="s">
        <v>9</v>
      </c>
    </row>
    <row r="15" customFormat="false" ht="27.75" hidden="false" customHeight="true" outlineLevel="0" collapsed="false">
      <c r="B15" s="4" t="s">
        <v>10</v>
      </c>
    </row>
    <row r="16" customFormat="false" ht="27.75" hidden="false" customHeight="true" outlineLevel="0" collapsed="false">
      <c r="B16" s="4" t="s">
        <v>11</v>
      </c>
    </row>
    <row r="17" customFormat="false" ht="27.75" hidden="false" customHeight="true" outlineLevel="0" collapsed="false">
      <c r="B17" s="4" t="s">
        <v>12</v>
      </c>
    </row>
    <row r="19" customFormat="false" ht="15" hidden="false" customHeight="false" outlineLevel="0" collapsed="false">
      <c r="B19" s="3" t="s">
        <v>13</v>
      </c>
    </row>
    <row r="20" customFormat="false" ht="30" hidden="false" customHeight="true" outlineLevel="0" collapsed="false">
      <c r="B20" s="4" t="s">
        <v>14</v>
      </c>
    </row>
    <row r="21" customFormat="false" ht="30" hidden="false" customHeight="true" outlineLevel="0" collapsed="false">
      <c r="B21" s="4" t="s">
        <v>15</v>
      </c>
    </row>
    <row r="22" customFormat="false" ht="30" hidden="false" customHeight="true" outlineLevel="0" collapsed="false">
      <c r="B22" s="4" t="s">
        <v>16</v>
      </c>
    </row>
    <row r="23" customFormat="false" ht="30" hidden="false" customHeight="true" outlineLevel="0" collapsed="false">
      <c r="B23" s="4" t="s">
        <v>17</v>
      </c>
    </row>
    <row r="24" customFormat="false" ht="30" hidden="false" customHeight="true" outlineLevel="0" collapsed="false">
      <c r="B24" s="4" t="s">
        <v>18</v>
      </c>
    </row>
    <row r="26" customFormat="false" ht="15" hidden="false" customHeight="false" outlineLevel="0" collapsed="false">
      <c r="B26" s="2"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3" min="2" style="0" width="13"/>
    <col collapsed="false" customWidth="true" hidden="false" outlineLevel="0" max="4" min="4" style="0" width="14"/>
    <col collapsed="false" customWidth="true" hidden="false" outlineLevel="0" max="5" min="5" style="0" width="2"/>
    <col collapsed="false" customWidth="true" hidden="false" outlineLevel="0" max="7" min="6" style="0" width="13"/>
    <col collapsed="false" customWidth="true" hidden="false" outlineLevel="0" max="8" min="8" style="0" width="14"/>
    <col collapsed="false" customWidth="true" hidden="false" outlineLevel="0" max="9" min="9" style="0" width="13"/>
    <col collapsed="false" customWidth="true" hidden="false" outlineLevel="0" max="10" min="10" style="0" width="16"/>
  </cols>
  <sheetData>
    <row r="1" customFormat="false" ht="15" hidden="false" customHeight="false" outlineLevel="0" collapsed="false">
      <c r="A1" s="3" t="s">
        <v>20</v>
      </c>
    </row>
    <row r="3" customFormat="false" ht="15" hidden="false" customHeight="false" outlineLevel="0" collapsed="false">
      <c r="A3" s="7" t="s">
        <v>21</v>
      </c>
      <c r="B3" s="7" t="s">
        <v>22</v>
      </c>
      <c r="C3" s="7" t="s">
        <v>23</v>
      </c>
      <c r="D3" s="7" t="s">
        <v>24</v>
      </c>
    </row>
    <row r="4" customFormat="false" ht="15" hidden="false" customHeight="false" outlineLevel="0" collapsed="false">
      <c r="A4" s="8" t="s">
        <v>25</v>
      </c>
      <c r="B4" s="9"/>
      <c r="C4" s="9"/>
      <c r="D4" s="10" t="n">
        <v>1500</v>
      </c>
    </row>
    <row r="5" customFormat="false" ht="15" hidden="false" customHeight="false" outlineLevel="0" collapsed="false">
      <c r="A5" s="8" t="s">
        <v>26</v>
      </c>
      <c r="B5" s="9"/>
      <c r="C5" s="9"/>
      <c r="D5" s="10" t="n">
        <v>6000</v>
      </c>
    </row>
    <row r="6" customFormat="false" ht="15" hidden="false" customHeight="false" outlineLevel="0" collapsed="false">
      <c r="A6" s="8" t="s">
        <v>27</v>
      </c>
      <c r="B6" s="9"/>
      <c r="C6" s="9"/>
      <c r="D6" s="10" t="n">
        <v>6000</v>
      </c>
    </row>
    <row r="7" customFormat="false" ht="15" hidden="false" customHeight="false" outlineLevel="0" collapsed="false">
      <c r="A7" s="8" t="s">
        <v>28</v>
      </c>
      <c r="B7" s="9"/>
      <c r="C7" s="9"/>
      <c r="D7" s="10" t="n">
        <v>480</v>
      </c>
    </row>
    <row r="8" customFormat="false" ht="15" hidden="false" customHeight="false" outlineLevel="0" collapsed="false">
      <c r="A8" s="8" t="s">
        <v>29</v>
      </c>
      <c r="B8" s="9"/>
      <c r="C8" s="9"/>
      <c r="D8" s="10" t="n">
        <v>20000</v>
      </c>
    </row>
    <row r="9" customFormat="false" ht="15" hidden="false" customHeight="false" outlineLevel="0" collapsed="false">
      <c r="A9" s="8" t="s">
        <v>30</v>
      </c>
      <c r="B9" s="9"/>
      <c r="C9" s="9"/>
      <c r="D9" s="10" t="n">
        <v>500</v>
      </c>
    </row>
    <row r="10" customFormat="false" ht="15" hidden="false" customHeight="false" outlineLevel="0" collapsed="false">
      <c r="A10" s="8" t="s">
        <v>31</v>
      </c>
      <c r="B10" s="9"/>
      <c r="C10" s="9"/>
      <c r="D10" s="10" t="n">
        <v>5000</v>
      </c>
    </row>
    <row r="11" customFormat="false" ht="15" hidden="false" customHeight="false" outlineLevel="0" collapsed="false">
      <c r="A11" s="8" t="s">
        <v>32</v>
      </c>
      <c r="B11" s="9"/>
      <c r="C11" s="9"/>
      <c r="D11" s="10" t="n">
        <v>2000</v>
      </c>
    </row>
    <row r="12" customFormat="false" ht="15" hidden="false" customHeight="false" outlineLevel="0" collapsed="false">
      <c r="A12" s="8" t="s">
        <v>33</v>
      </c>
      <c r="B12" s="9"/>
      <c r="C12" s="9"/>
      <c r="D12" s="10" t="n">
        <v>1000</v>
      </c>
    </row>
    <row r="13" customFormat="false" ht="15" hidden="false" customHeight="false" outlineLevel="0" collapsed="false">
      <c r="A13" s="8" t="s">
        <v>34</v>
      </c>
      <c r="B13" s="9"/>
      <c r="C13" s="9"/>
      <c r="D13" s="10" t="n">
        <v>3000</v>
      </c>
    </row>
    <row r="14" customFormat="false" ht="15" hidden="false" customHeight="false" outlineLevel="0" collapsed="false">
      <c r="A14" s="8" t="s">
        <v>35</v>
      </c>
      <c r="B14" s="9"/>
      <c r="C14" s="9"/>
      <c r="D14" s="10" t="n">
        <v>1500</v>
      </c>
    </row>
    <row r="15" customFormat="false" ht="15" hidden="false" customHeight="false" outlineLevel="0" collapsed="false">
      <c r="A15" s="8" t="s">
        <v>36</v>
      </c>
      <c r="B15" s="9"/>
      <c r="C15" s="9"/>
      <c r="D15" s="10" t="n">
        <v>1000</v>
      </c>
    </row>
    <row r="16" customFormat="false" ht="15" hidden="false" customHeight="false" outlineLevel="0" collapsed="false">
      <c r="A16" s="8" t="s">
        <v>37</v>
      </c>
      <c r="B16" s="9"/>
      <c r="C16" s="9"/>
      <c r="D16" s="10" t="n">
        <v>1000</v>
      </c>
    </row>
    <row r="17" customFormat="false" ht="15" hidden="false" customHeight="false" outlineLevel="0" collapsed="false">
      <c r="A17" s="8" t="s">
        <v>38</v>
      </c>
      <c r="B17" s="10" t="n">
        <v>1000</v>
      </c>
      <c r="C17" s="10" t="n">
        <v>2000</v>
      </c>
      <c r="D17" s="11" t="n">
        <f aca="false">B17+C17</f>
        <v>3000</v>
      </c>
    </row>
    <row r="18" customFormat="false" ht="15" hidden="false" customHeight="false" outlineLevel="0" collapsed="false">
      <c r="A18" s="8" t="s">
        <v>39</v>
      </c>
      <c r="B18" s="10" t="n">
        <v>1000</v>
      </c>
      <c r="C18" s="10" t="n">
        <v>2000</v>
      </c>
      <c r="D18" s="11" t="n">
        <f aca="false">B18+C18</f>
        <v>3000</v>
      </c>
    </row>
    <row r="19" customFormat="false" ht="15" hidden="false" customHeight="false" outlineLevel="0" collapsed="false">
      <c r="A19" s="8" t="s">
        <v>40</v>
      </c>
      <c r="B19" s="9"/>
      <c r="C19" s="9"/>
      <c r="D19" s="10" t="n">
        <v>24000</v>
      </c>
    </row>
    <row r="20" customFormat="false" ht="15" hidden="false" customHeight="false" outlineLevel="0" collapsed="false">
      <c r="A20" s="12" t="s">
        <v>41</v>
      </c>
      <c r="B20" s="13"/>
      <c r="C20" s="13"/>
      <c r="D20" s="14" t="n">
        <f aca="false">SUM(D4:D19)</f>
        <v>78980</v>
      </c>
    </row>
    <row r="22" customFormat="false" ht="15" hidden="false" customHeight="false" outlineLevel="0" collapsed="false">
      <c r="A22" s="3" t="s">
        <v>42</v>
      </c>
    </row>
    <row r="23" customFormat="false" ht="15" hidden="false" customHeight="false" outlineLevel="0" collapsed="false">
      <c r="A23" s="7" t="s">
        <v>21</v>
      </c>
      <c r="B23" s="7" t="s">
        <v>43</v>
      </c>
      <c r="C23" s="7" t="s">
        <v>44</v>
      </c>
    </row>
    <row r="24" customFormat="false" ht="15" hidden="false" customHeight="false" outlineLevel="0" collapsed="false">
      <c r="A24" s="8" t="s">
        <v>45</v>
      </c>
      <c r="B24" s="10" t="n">
        <v>60000</v>
      </c>
      <c r="C24" s="10" t="n">
        <v>66666.67</v>
      </c>
    </row>
    <row r="25" customFormat="false" ht="15" hidden="false" customHeight="false" outlineLevel="0" collapsed="false">
      <c r="A25" s="8" t="s">
        <v>46</v>
      </c>
      <c r="B25" s="10" t="n">
        <v>11000</v>
      </c>
      <c r="C25" s="10" t="n">
        <v>11000</v>
      </c>
    </row>
    <row r="26" customFormat="false" ht="15" hidden="false" customHeight="false" outlineLevel="0" collapsed="false">
      <c r="A26" s="8" t="s">
        <v>47</v>
      </c>
      <c r="B26" s="10" t="n">
        <v>3600</v>
      </c>
      <c r="C26" s="10" t="n">
        <v>3600</v>
      </c>
    </row>
    <row r="27" customFormat="false" ht="15" hidden="false" customHeight="false" outlineLevel="0" collapsed="false">
      <c r="A27" s="12" t="s">
        <v>48</v>
      </c>
      <c r="B27" s="14" t="n">
        <f aca="false">SUM(B24:B26)</f>
        <v>74600</v>
      </c>
      <c r="C27" s="14" t="n">
        <f aca="false">SUM(C24:C26)</f>
        <v>81266.67</v>
      </c>
    </row>
    <row r="28" customFormat="false" ht="15" hidden="false" customHeight="false" outlineLevel="0" collapsed="false">
      <c r="A28" s="2" t="s">
        <v>49</v>
      </c>
    </row>
    <row r="30" customFormat="false" ht="15" hidden="false" customHeight="false" outlineLevel="0" collapsed="false">
      <c r="A30" s="3" t="s">
        <v>50</v>
      </c>
      <c r="C30" s="15" t="s">
        <v>51</v>
      </c>
      <c r="D30" s="16" t="n">
        <v>12</v>
      </c>
    </row>
    <row r="31" customFormat="false" ht="15" hidden="false" customHeight="false" outlineLevel="0" collapsed="false">
      <c r="A31" s="7" t="s">
        <v>52</v>
      </c>
      <c r="B31" s="7" t="s">
        <v>53</v>
      </c>
      <c r="C31" s="7" t="s">
        <v>54</v>
      </c>
      <c r="D31" s="7" t="s">
        <v>55</v>
      </c>
      <c r="E31" s="7" t="s">
        <v>56</v>
      </c>
      <c r="F31" s="7" t="s">
        <v>57</v>
      </c>
      <c r="H31" s="7" t="s">
        <v>58</v>
      </c>
    </row>
    <row r="32" customFormat="false" ht="15" hidden="false" customHeight="false" outlineLevel="0" collapsed="false">
      <c r="A32" s="8" t="s">
        <v>59</v>
      </c>
      <c r="B32" s="17" t="n">
        <v>0.5</v>
      </c>
      <c r="C32" s="18" t="n">
        <v>70</v>
      </c>
      <c r="D32" s="11" t="n">
        <f aca="false">$D$30*B32*C32*365</f>
        <v>153300</v>
      </c>
      <c r="E32" s="11" t="n">
        <f aca="false">D32-$D$20</f>
        <v>74320</v>
      </c>
      <c r="F32" s="11" t="n">
        <f aca="false">E32-$B$27</f>
        <v>-280</v>
      </c>
      <c r="H32" s="11" t="n">
        <f aca="false">E32</f>
        <v>74320</v>
      </c>
    </row>
    <row r="33" customFormat="false" ht="15" hidden="false" customHeight="false" outlineLevel="0" collapsed="false">
      <c r="A33" s="8" t="s">
        <v>60</v>
      </c>
      <c r="B33" s="17" t="n">
        <v>0.55</v>
      </c>
      <c r="C33" s="18" t="n">
        <v>73</v>
      </c>
      <c r="D33" s="11" t="n">
        <f aca="false">$D$30*B33*C33*365</f>
        <v>175857</v>
      </c>
      <c r="E33" s="11" t="n">
        <f aca="false">D33-$D$20</f>
        <v>96877</v>
      </c>
      <c r="F33" s="11" t="n">
        <f aca="false">E33-$B$27</f>
        <v>22277</v>
      </c>
      <c r="H33" s="11" t="n">
        <f aca="false">H32+E33</f>
        <v>171197</v>
      </c>
    </row>
    <row r="34" customFormat="false" ht="15" hidden="false" customHeight="false" outlineLevel="0" collapsed="false">
      <c r="A34" s="8" t="s">
        <v>61</v>
      </c>
      <c r="B34" s="17" t="n">
        <v>0.6</v>
      </c>
      <c r="C34" s="18" t="n">
        <v>75</v>
      </c>
      <c r="D34" s="11" t="n">
        <f aca="false">$D$30*B34*C34*365</f>
        <v>197100</v>
      </c>
      <c r="E34" s="11" t="n">
        <f aca="false">D34-$D$20</f>
        <v>118120</v>
      </c>
      <c r="F34" s="11" t="n">
        <f aca="false">E34-$B$27</f>
        <v>43520</v>
      </c>
      <c r="H34" s="11" t="n">
        <f aca="false">H33+E34</f>
        <v>289317</v>
      </c>
    </row>
    <row r="35" customFormat="false" ht="15" hidden="false" customHeight="false" outlineLevel="0" collapsed="false">
      <c r="A35" s="8" t="s">
        <v>62</v>
      </c>
      <c r="B35" s="17" t="n">
        <v>0.65</v>
      </c>
      <c r="C35" s="18" t="n">
        <v>77</v>
      </c>
      <c r="D35" s="11" t="n">
        <f aca="false">$D$30*B35*C35*365</f>
        <v>219219</v>
      </c>
      <c r="E35" s="11" t="n">
        <f aca="false">D35-$D$20</f>
        <v>140239</v>
      </c>
      <c r="F35" s="11" t="n">
        <f aca="false">E35-$B$27</f>
        <v>65639</v>
      </c>
      <c r="H35" s="11" t="n">
        <f aca="false">H34+E35</f>
        <v>429556</v>
      </c>
    </row>
    <row r="36" customFormat="false" ht="15" hidden="false" customHeight="false" outlineLevel="0" collapsed="false">
      <c r="A36" s="8" t="s">
        <v>63</v>
      </c>
      <c r="B36" s="17" t="n">
        <v>0.68</v>
      </c>
      <c r="C36" s="18" t="n">
        <v>79</v>
      </c>
      <c r="D36" s="11" t="n">
        <f aca="false">$D$30*B36*C36*365</f>
        <v>235293.6</v>
      </c>
      <c r="E36" s="11" t="n">
        <f aca="false">D36-$D$20</f>
        <v>156313.6</v>
      </c>
      <c r="F36" s="11" t="n">
        <f aca="false">E36-$B$27</f>
        <v>81713.6</v>
      </c>
      <c r="H36" s="11" t="n">
        <f aca="false">H35+E36</f>
        <v>585869.6</v>
      </c>
    </row>
    <row r="37" customFormat="false" ht="15" hidden="false" customHeight="false" outlineLevel="0" collapsed="false">
      <c r="A37" s="8" t="s">
        <v>64</v>
      </c>
      <c r="B37" s="17" t="n">
        <v>0.7</v>
      </c>
      <c r="C37" s="18" t="n">
        <v>81</v>
      </c>
      <c r="D37" s="11" t="n">
        <f aca="false">$D$30*B37*C37*365</f>
        <v>248346</v>
      </c>
      <c r="E37" s="11" t="n">
        <f aca="false">D37-$D$20</f>
        <v>169366</v>
      </c>
      <c r="F37" s="11" t="n">
        <f aca="false">E37-$B$27</f>
        <v>94765.9999999999</v>
      </c>
      <c r="H37" s="11" t="n">
        <f aca="false">H36+E37</f>
        <v>755235.6</v>
      </c>
    </row>
    <row r="38" customFormat="false" ht="15" hidden="false" customHeight="false" outlineLevel="0" collapsed="false">
      <c r="A38" s="8" t="s">
        <v>65</v>
      </c>
      <c r="B38" s="17" t="n">
        <v>0.72</v>
      </c>
      <c r="C38" s="18" t="n">
        <v>83</v>
      </c>
      <c r="D38" s="11" t="n">
        <f aca="false">$D$30*B38*C38*365</f>
        <v>261748.8</v>
      </c>
      <c r="E38" s="11" t="n">
        <f aca="false">D38-$D$20</f>
        <v>182768.8</v>
      </c>
      <c r="F38" s="11" t="n">
        <f aca="false">E38-$B$27</f>
        <v>108168.8</v>
      </c>
      <c r="H38" s="11" t="n">
        <f aca="false">H37+E38</f>
        <v>938004.4</v>
      </c>
    </row>
    <row r="39" customFormat="false" ht="15" hidden="false" customHeight="false" outlineLevel="0" collapsed="false">
      <c r="A39" s="2" t="s">
        <v>66</v>
      </c>
    </row>
    <row r="41" customFormat="false" ht="15" hidden="false" customHeight="false" outlineLevel="0" collapsed="false">
      <c r="A41" s="3" t="s">
        <v>67</v>
      </c>
      <c r="C41" s="15" t="s">
        <v>51</v>
      </c>
      <c r="D41" s="16" t="n">
        <v>16</v>
      </c>
    </row>
    <row r="42" customFormat="false" ht="15" hidden="false" customHeight="false" outlineLevel="0" collapsed="false">
      <c r="A42" s="7" t="s">
        <v>52</v>
      </c>
      <c r="B42" s="7" t="s">
        <v>53</v>
      </c>
      <c r="C42" s="7" t="s">
        <v>54</v>
      </c>
      <c r="D42" s="7" t="s">
        <v>55</v>
      </c>
      <c r="E42" s="7" t="s">
        <v>56</v>
      </c>
      <c r="F42" s="7" t="s">
        <v>57</v>
      </c>
      <c r="H42" s="7" t="s">
        <v>58</v>
      </c>
    </row>
    <row r="43" customFormat="false" ht="15" hidden="false" customHeight="false" outlineLevel="0" collapsed="false">
      <c r="A43" s="8" t="s">
        <v>59</v>
      </c>
      <c r="B43" s="17" t="n">
        <v>0.5</v>
      </c>
      <c r="C43" s="18" t="n">
        <v>70</v>
      </c>
      <c r="D43" s="11" t="n">
        <f aca="false">$D$41*B43*C43*365</f>
        <v>204400</v>
      </c>
      <c r="E43" s="11" t="n">
        <f aca="false">D43-$D$20</f>
        <v>125420</v>
      </c>
      <c r="F43" s="11" t="n">
        <f aca="false">E43-$C$27</f>
        <v>44153.33</v>
      </c>
      <c r="H43" s="11" t="n">
        <f aca="false">E43</f>
        <v>125420</v>
      </c>
    </row>
    <row r="44" customFormat="false" ht="15" hidden="false" customHeight="false" outlineLevel="0" collapsed="false">
      <c r="A44" s="8" t="s">
        <v>60</v>
      </c>
      <c r="B44" s="17" t="n">
        <v>0.55</v>
      </c>
      <c r="C44" s="18" t="n">
        <v>73</v>
      </c>
      <c r="D44" s="11" t="n">
        <f aca="false">$D$41*B44*C44*365</f>
        <v>234476</v>
      </c>
      <c r="E44" s="11" t="n">
        <f aca="false">D44-$D$20</f>
        <v>155496</v>
      </c>
      <c r="F44" s="11" t="n">
        <f aca="false">E44-$C$27</f>
        <v>74229.33</v>
      </c>
      <c r="H44" s="11" t="n">
        <f aca="false">H43+E44</f>
        <v>280916</v>
      </c>
    </row>
    <row r="45" customFormat="false" ht="15" hidden="false" customHeight="false" outlineLevel="0" collapsed="false">
      <c r="A45" s="8" t="s">
        <v>61</v>
      </c>
      <c r="B45" s="17" t="n">
        <v>0.6</v>
      </c>
      <c r="C45" s="18" t="n">
        <v>75</v>
      </c>
      <c r="D45" s="11" t="n">
        <f aca="false">$D$41*B45*C45*365</f>
        <v>262800</v>
      </c>
      <c r="E45" s="11" t="n">
        <f aca="false">D45-$D$20</f>
        <v>183820</v>
      </c>
      <c r="F45" s="11" t="n">
        <f aca="false">E45-$C$27</f>
        <v>102553.33</v>
      </c>
      <c r="H45" s="11" t="n">
        <f aca="false">H44+E45</f>
        <v>464736</v>
      </c>
    </row>
    <row r="46" customFormat="false" ht="15" hidden="false" customHeight="false" outlineLevel="0" collapsed="false">
      <c r="A46" s="8" t="s">
        <v>62</v>
      </c>
      <c r="B46" s="17" t="n">
        <v>0.65</v>
      </c>
      <c r="C46" s="18" t="n">
        <v>77</v>
      </c>
      <c r="D46" s="11" t="n">
        <f aca="false">$D$41*B46*C46*365</f>
        <v>292292</v>
      </c>
      <c r="E46" s="11" t="n">
        <f aca="false">D46-$D$20</f>
        <v>213312</v>
      </c>
      <c r="F46" s="11" t="n">
        <f aca="false">E46-$C$27</f>
        <v>132045.33</v>
      </c>
      <c r="H46" s="11" t="n">
        <f aca="false">H45+E46</f>
        <v>678048</v>
      </c>
    </row>
    <row r="47" customFormat="false" ht="15" hidden="false" customHeight="false" outlineLevel="0" collapsed="false">
      <c r="A47" s="8" t="s">
        <v>63</v>
      </c>
      <c r="B47" s="17" t="n">
        <v>0.68</v>
      </c>
      <c r="C47" s="18" t="n">
        <v>79</v>
      </c>
      <c r="D47" s="11" t="n">
        <f aca="false">$D$41*B47*C47*365</f>
        <v>313724.8</v>
      </c>
      <c r="E47" s="11" t="n">
        <f aca="false">D47-$D$20</f>
        <v>234744.8</v>
      </c>
      <c r="F47" s="11" t="n">
        <f aca="false">E47-$C$27</f>
        <v>153478.13</v>
      </c>
      <c r="H47" s="11" t="n">
        <f aca="false">H46+E47</f>
        <v>912792.8</v>
      </c>
    </row>
    <row r="48" customFormat="false" ht="15" hidden="false" customHeight="false" outlineLevel="0" collapsed="false">
      <c r="A48" s="8" t="s">
        <v>64</v>
      </c>
      <c r="B48" s="17" t="n">
        <v>0.7</v>
      </c>
      <c r="C48" s="18" t="n">
        <v>81</v>
      </c>
      <c r="D48" s="11" t="n">
        <f aca="false">$D$41*B48*C48*365</f>
        <v>331128</v>
      </c>
      <c r="E48" s="11" t="n">
        <f aca="false">D48-$D$20</f>
        <v>252148</v>
      </c>
      <c r="F48" s="11" t="n">
        <f aca="false">E48-$C$27</f>
        <v>170881.33</v>
      </c>
      <c r="H48" s="11" t="n">
        <f aca="false">H47+E48</f>
        <v>1164940.8</v>
      </c>
    </row>
    <row r="49" customFormat="false" ht="15" hidden="false" customHeight="false" outlineLevel="0" collapsed="false">
      <c r="A49" s="8" t="s">
        <v>65</v>
      </c>
      <c r="B49" s="17" t="n">
        <v>0.72</v>
      </c>
      <c r="C49" s="18" t="n">
        <v>83</v>
      </c>
      <c r="D49" s="11" t="n">
        <f aca="false">$D$41*B49*C49*365</f>
        <v>348998.4</v>
      </c>
      <c r="E49" s="11" t="n">
        <f aca="false">D49-$D$20</f>
        <v>270018.4</v>
      </c>
      <c r="F49" s="11" t="n">
        <f aca="false">E49-$C$27</f>
        <v>188751.73</v>
      </c>
      <c r="H49" s="11" t="n">
        <f aca="false">H48+E49</f>
        <v>1434959.2</v>
      </c>
    </row>
    <row r="50" customFormat="false" ht="15" hidden="false" customHeight="false" outlineLevel="0" collapsed="false">
      <c r="A50" s="2" t="s">
        <v>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6"/>
    <col collapsed="false" customWidth="true" hidden="false" outlineLevel="0" max="3" min="2" style="0" width="16"/>
    <col collapsed="false" customWidth="true" hidden="false" outlineLevel="0" max="4" min="4" style="0" width="22"/>
  </cols>
  <sheetData>
    <row r="1" customFormat="false" ht="15" hidden="false" customHeight="false" outlineLevel="0" collapsed="false">
      <c r="A1" s="3" t="s">
        <v>68</v>
      </c>
    </row>
    <row r="3" customFormat="false" ht="15" hidden="false" customHeight="false" outlineLevel="0" collapsed="false">
      <c r="A3" s="7" t="s">
        <v>21</v>
      </c>
      <c r="B3" s="7" t="s">
        <v>69</v>
      </c>
      <c r="C3" s="7" t="s">
        <v>70</v>
      </c>
      <c r="D3" s="7" t="s">
        <v>71</v>
      </c>
    </row>
    <row r="4" customFormat="false" ht="15" hidden="false" customHeight="false" outlineLevel="0" collapsed="false">
      <c r="A4" s="19" t="s">
        <v>72</v>
      </c>
      <c r="B4" s="9"/>
      <c r="C4" s="9"/>
      <c r="D4" s="20"/>
    </row>
    <row r="5" customFormat="false" ht="15" hidden="false" customHeight="false" outlineLevel="0" collapsed="false">
      <c r="A5" s="8" t="s">
        <v>73</v>
      </c>
      <c r="B5" s="10" t="n">
        <v>18000</v>
      </c>
      <c r="C5" s="10" t="n">
        <v>18000</v>
      </c>
      <c r="D5" s="20"/>
    </row>
    <row r="6" customFormat="false" ht="15" hidden="false" customHeight="false" outlineLevel="0" collapsed="false">
      <c r="A6" s="8" t="s">
        <v>74</v>
      </c>
      <c r="B6" s="10" t="n">
        <v>35000</v>
      </c>
      <c r="C6" s="10" t="n">
        <v>35000</v>
      </c>
      <c r="D6" s="20"/>
    </row>
    <row r="7" customFormat="false" ht="15" hidden="false" customHeight="false" outlineLevel="0" collapsed="false">
      <c r="A7" s="8" t="s">
        <v>75</v>
      </c>
      <c r="B7" s="10" t="n">
        <v>20000</v>
      </c>
      <c r="C7" s="10" t="n">
        <v>20000</v>
      </c>
      <c r="D7" s="20"/>
    </row>
    <row r="8" customFormat="false" ht="15" hidden="false" customHeight="false" outlineLevel="0" collapsed="false">
      <c r="A8" s="8" t="s">
        <v>76</v>
      </c>
      <c r="B8" s="10" t="n">
        <v>50000</v>
      </c>
      <c r="C8" s="10" t="n">
        <v>50000</v>
      </c>
      <c r="D8" s="20"/>
    </row>
    <row r="9" customFormat="false" ht="15" hidden="false" customHeight="false" outlineLevel="0" collapsed="false">
      <c r="A9" s="8" t="s">
        <v>77</v>
      </c>
      <c r="B9" s="10" t="n">
        <v>40000</v>
      </c>
      <c r="C9" s="10" t="n">
        <v>40000</v>
      </c>
      <c r="D9" s="20"/>
    </row>
    <row r="10" customFormat="false" ht="15" hidden="false" customHeight="false" outlineLevel="0" collapsed="false">
      <c r="A10" s="8" t="s">
        <v>78</v>
      </c>
      <c r="B10" s="10" t="n">
        <v>45000</v>
      </c>
      <c r="C10" s="10" t="n">
        <v>55000</v>
      </c>
      <c r="D10" s="20"/>
    </row>
    <row r="11" customFormat="false" ht="15" hidden="false" customHeight="false" outlineLevel="0" collapsed="false">
      <c r="A11" s="8" t="s">
        <v>79</v>
      </c>
      <c r="B11" s="10" t="n">
        <v>60000</v>
      </c>
      <c r="C11" s="10" t="n">
        <v>60000</v>
      </c>
      <c r="D11" s="20" t="s">
        <v>80</v>
      </c>
    </row>
    <row r="12" customFormat="false" ht="15" hidden="false" customHeight="false" outlineLevel="0" collapsed="false">
      <c r="A12" s="8" t="s">
        <v>81</v>
      </c>
      <c r="B12" s="10" t="n">
        <v>440000</v>
      </c>
      <c r="C12" s="9"/>
      <c r="D12" s="20" t="s">
        <v>82</v>
      </c>
    </row>
    <row r="13" customFormat="false" ht="15" hidden="false" customHeight="false" outlineLevel="0" collapsed="false">
      <c r="A13" s="8" t="s">
        <v>83</v>
      </c>
      <c r="B13" s="9"/>
      <c r="C13" s="10" t="n">
        <v>500000</v>
      </c>
      <c r="D13" s="20" t="s">
        <v>84</v>
      </c>
    </row>
    <row r="14" customFormat="false" ht="15" hidden="false" customHeight="false" outlineLevel="0" collapsed="false">
      <c r="A14" s="8" t="s">
        <v>85</v>
      </c>
      <c r="B14" s="9"/>
      <c r="C14" s="10" t="n">
        <v>20000</v>
      </c>
      <c r="D14" s="20"/>
    </row>
    <row r="15" customFormat="false" ht="15" hidden="false" customHeight="false" outlineLevel="0" collapsed="false">
      <c r="A15" s="8" t="s">
        <v>86</v>
      </c>
      <c r="B15" s="10" t="n">
        <v>25000</v>
      </c>
      <c r="C15" s="10" t="n">
        <v>25000</v>
      </c>
      <c r="D15" s="20"/>
    </row>
    <row r="16" customFormat="false" ht="15" hidden="false" customHeight="false" outlineLevel="0" collapsed="false">
      <c r="A16" s="8" t="s">
        <v>87</v>
      </c>
      <c r="B16" s="10" t="n">
        <v>25000</v>
      </c>
      <c r="C16" s="10" t="n">
        <v>30000</v>
      </c>
      <c r="D16" s="20"/>
    </row>
    <row r="17" customFormat="false" ht="15" hidden="false" customHeight="false" outlineLevel="0" collapsed="false">
      <c r="A17" s="8" t="s">
        <v>88</v>
      </c>
      <c r="B17" s="10" t="n">
        <v>40000</v>
      </c>
      <c r="C17" s="10" t="n">
        <v>50000</v>
      </c>
      <c r="D17" s="20"/>
    </row>
    <row r="18" customFormat="false" ht="15" hidden="false" customHeight="false" outlineLevel="0" collapsed="false">
      <c r="A18" s="12" t="s">
        <v>89</v>
      </c>
      <c r="B18" s="14" t="n">
        <f aca="false">SUM(B5:B17)</f>
        <v>798000</v>
      </c>
      <c r="C18" s="14" t="n">
        <f aca="false">SUM(C5:C17)</f>
        <v>903000</v>
      </c>
      <c r="D18" s="13"/>
    </row>
    <row r="20" customFormat="false" ht="15" hidden="false" customHeight="false" outlineLevel="0" collapsed="false">
      <c r="A20" s="21" t="s">
        <v>90</v>
      </c>
    </row>
    <row r="21" customFormat="false" ht="15" hidden="false" customHeight="false" outlineLevel="0" collapsed="false">
      <c r="A21" s="8" t="s">
        <v>91</v>
      </c>
      <c r="B21" s="10" t="n">
        <v>33000</v>
      </c>
      <c r="C21" s="10" t="n">
        <v>33000</v>
      </c>
    </row>
    <row r="22" customFormat="false" ht="15" hidden="false" customHeight="false" outlineLevel="0" collapsed="false">
      <c r="A22" s="8" t="s">
        <v>92</v>
      </c>
      <c r="B22" s="10" t="n">
        <v>27000</v>
      </c>
      <c r="C22" s="10" t="n">
        <v>27000</v>
      </c>
    </row>
    <row r="23" customFormat="false" ht="15" hidden="false" customHeight="false" outlineLevel="0" collapsed="false">
      <c r="A23" s="8" t="s">
        <v>93</v>
      </c>
      <c r="B23" s="10" t="n">
        <v>35000</v>
      </c>
      <c r="C23" s="10" t="n">
        <v>35000</v>
      </c>
    </row>
    <row r="24" customFormat="false" ht="15" hidden="false" customHeight="false" outlineLevel="0" collapsed="false">
      <c r="A24" s="12" t="s">
        <v>94</v>
      </c>
      <c r="B24" s="14" t="n">
        <f aca="false">SUM(B21:B23)</f>
        <v>95000</v>
      </c>
      <c r="C24" s="14" t="n">
        <f aca="false">SUM(C21:C23)</f>
        <v>95000</v>
      </c>
    </row>
    <row r="26" customFormat="false" ht="15" hidden="false" customHeight="false" outlineLevel="0" collapsed="false">
      <c r="A26" s="22" t="s">
        <v>95</v>
      </c>
      <c r="B26" s="23" t="n">
        <f aca="false">B18+B24</f>
        <v>893000</v>
      </c>
      <c r="C26" s="23" t="n">
        <f aca="false">C18+C24</f>
        <v>998000</v>
      </c>
    </row>
    <row r="28" customFormat="false" ht="15" hidden="false" customHeight="false" outlineLevel="0" collapsed="false">
      <c r="A28" s="2" t="s">
        <v>96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3" min="3" style="0" width="3"/>
    <col collapsed="false" customWidth="true" hidden="false" outlineLevel="0" max="5" min="4" style="0" width="10"/>
    <col collapsed="false" customWidth="true" hidden="false" outlineLevel="0" max="11" min="6" style="0" width="14"/>
  </cols>
  <sheetData>
    <row r="1" customFormat="false" ht="15" hidden="false" customHeight="false" outlineLevel="0" collapsed="false">
      <c r="A1" s="3" t="s">
        <v>97</v>
      </c>
    </row>
    <row r="3" customFormat="false" ht="15" hidden="false" customHeight="false" outlineLevel="0" collapsed="false">
      <c r="A3" s="8" t="s">
        <v>98</v>
      </c>
      <c r="B3" s="18" t="n">
        <v>1000000</v>
      </c>
    </row>
    <row r="4" customFormat="false" ht="15" hidden="false" customHeight="false" outlineLevel="0" collapsed="false">
      <c r="A4" s="8" t="s">
        <v>99</v>
      </c>
      <c r="B4" s="18" t="n">
        <v>200000</v>
      </c>
    </row>
    <row r="5" customFormat="false" ht="15" hidden="false" customHeight="false" outlineLevel="0" collapsed="false">
      <c r="A5" s="8" t="s">
        <v>100</v>
      </c>
      <c r="B5" s="18" t="n">
        <v>200000</v>
      </c>
    </row>
    <row r="6" customFormat="false" ht="15" hidden="false" customHeight="false" outlineLevel="0" collapsed="false">
      <c r="A6" s="12" t="s">
        <v>101</v>
      </c>
      <c r="B6" s="14" t="n">
        <f aca="false">B3-B4-B5</f>
        <v>600000</v>
      </c>
    </row>
    <row r="8" customFormat="false" ht="15" hidden="false" customHeight="false" outlineLevel="0" collapsed="false">
      <c r="A8" s="3" t="s">
        <v>102</v>
      </c>
    </row>
    <row r="9" customFormat="false" ht="15" hidden="false" customHeight="false" outlineLevel="0" collapsed="false">
      <c r="D9" s="15" t="s">
        <v>103</v>
      </c>
      <c r="F9" s="24" t="n">
        <v>0.035</v>
      </c>
      <c r="H9" s="24" t="n">
        <v>0.04</v>
      </c>
      <c r="J9" s="24" t="n">
        <v>0.045</v>
      </c>
    </row>
    <row r="10" customFormat="false" ht="15" hidden="false" customHeight="false" outlineLevel="0" collapsed="false">
      <c r="D10" s="7" t="s">
        <v>104</v>
      </c>
      <c r="E10" s="7" t="s">
        <v>105</v>
      </c>
      <c r="F10" s="7" t="s">
        <v>106</v>
      </c>
      <c r="G10" s="7" t="s">
        <v>107</v>
      </c>
      <c r="H10" s="7" t="s">
        <v>106</v>
      </c>
      <c r="I10" s="7" t="s">
        <v>107</v>
      </c>
      <c r="J10" s="7" t="s">
        <v>106</v>
      </c>
      <c r="K10" s="7" t="s">
        <v>107</v>
      </c>
    </row>
    <row r="11" customFormat="false" ht="15" hidden="false" customHeight="false" outlineLevel="0" collapsed="false">
      <c r="D11" s="25" t="n">
        <v>5</v>
      </c>
      <c r="E11" s="8" t="n">
        <f aca="false">D11*12</f>
        <v>60</v>
      </c>
      <c r="F11" s="11" t="n">
        <f aca="false">-PMT(F$9/12,E11,$B$6)</f>
        <v>10915.0469821538</v>
      </c>
      <c r="G11" s="11" t="n">
        <f aca="false">F11*E11-$B$6</f>
        <v>54902.8189292304</v>
      </c>
      <c r="H11" s="11" t="n">
        <f aca="false">-PMT(H$9/12,E11,$B$6)</f>
        <v>11049.9132331598</v>
      </c>
      <c r="I11" s="11" t="n">
        <f aca="false">H11*E11-$B$6</f>
        <v>62994.7939895886</v>
      </c>
      <c r="J11" s="11" t="n">
        <f aca="false">-PMT(J$9/12,E11,$B$6)</f>
        <v>11185.81154491</v>
      </c>
      <c r="K11" s="11" t="n">
        <f aca="false">J11*E11-$B$6</f>
        <v>71148.6926945994</v>
      </c>
    </row>
    <row r="12" customFormat="false" ht="15" hidden="false" customHeight="false" outlineLevel="0" collapsed="false">
      <c r="D12" s="25" t="n">
        <v>7</v>
      </c>
      <c r="E12" s="8" t="n">
        <f aca="false">D12*12</f>
        <v>84</v>
      </c>
      <c r="F12" s="11" t="n">
        <f aca="false">-PMT(F$9/12,E12,$B$6)</f>
        <v>8063.91037839717</v>
      </c>
      <c r="G12" s="11" t="n">
        <f aca="false">F12*E12-$B$6</f>
        <v>77368.4717853626</v>
      </c>
      <c r="H12" s="11" t="n">
        <f aca="false">-PMT(H$9/12,E12,$B$6)</f>
        <v>8201.28380189391</v>
      </c>
      <c r="I12" s="11" t="n">
        <f aca="false">H12*E12-$B$6</f>
        <v>88907.8393590883</v>
      </c>
      <c r="J12" s="11" t="n">
        <f aca="false">-PMT(J$9/12,E12,$B$6)</f>
        <v>8340.09677947253</v>
      </c>
      <c r="K12" s="11" t="n">
        <f aca="false">J12*E12-$B$6</f>
        <v>100568.129475693</v>
      </c>
    </row>
    <row r="13" customFormat="false" ht="15" hidden="false" customHeight="false" outlineLevel="0" collapsed="false">
      <c r="D13" s="25" t="n">
        <v>10</v>
      </c>
      <c r="E13" s="8" t="n">
        <f aca="false">D13*12</f>
        <v>120</v>
      </c>
      <c r="F13" s="11" t="n">
        <f aca="false">-PMT(F$9/12,E13,$B$6)</f>
        <v>5933.1520477142</v>
      </c>
      <c r="G13" s="11" t="n">
        <f aca="false">F13*E13-$B$6</f>
        <v>111978.245725704</v>
      </c>
      <c r="H13" s="11" t="n">
        <f aca="false">-PMT(H$9/12,E13,$B$6)</f>
        <v>6074.70828989289</v>
      </c>
      <c r="I13" s="11" t="n">
        <f aca="false">H13*E13-$B$6</f>
        <v>128964.994787147</v>
      </c>
      <c r="J13" s="11" t="n">
        <f aca="false">-PMT(J$9/12,E13,$B$6)</f>
        <v>6218.30452542092</v>
      </c>
      <c r="K13" s="11" t="n">
        <f aca="false">J13*E13-$B$6</f>
        <v>146196.54305051</v>
      </c>
    </row>
    <row r="14" customFormat="false" ht="15" hidden="false" customHeight="false" outlineLevel="0" collapsed="false">
      <c r="D14" s="25" t="n">
        <v>12</v>
      </c>
      <c r="E14" s="8" t="n">
        <f aca="false">D14*12</f>
        <v>144</v>
      </c>
      <c r="F14" s="11" t="n">
        <f aca="false">-PMT(F$9/12,E14,$B$6)</f>
        <v>5108.72241413848</v>
      </c>
      <c r="G14" s="11" t="n">
        <f aca="false">F14*E14-$B$6</f>
        <v>135656.027635941</v>
      </c>
      <c r="H14" s="11" t="n">
        <f aca="false">-PMT(H$9/12,E14,$B$6)</f>
        <v>5253.17021348162</v>
      </c>
      <c r="I14" s="11" t="n">
        <f aca="false">H14*E14-$B$6</f>
        <v>156456.510741354</v>
      </c>
      <c r="J14" s="11" t="n">
        <f aca="false">-PMT(J$9/12,E14,$B$6)</f>
        <v>5400.04896355138</v>
      </c>
      <c r="K14" s="11" t="n">
        <f aca="false">J14*E14-$B$6</f>
        <v>177607.050751399</v>
      </c>
    </row>
    <row r="15" customFormat="false" ht="15" hidden="false" customHeight="false" outlineLevel="0" collapsed="false">
      <c r="D15" s="25" t="n">
        <v>15</v>
      </c>
      <c r="E15" s="8" t="n">
        <f aca="false">D15*12</f>
        <v>180</v>
      </c>
      <c r="F15" s="11" t="n">
        <f aca="false">-PMT(F$9/12,E15,$B$6)</f>
        <v>4289.29524805905</v>
      </c>
      <c r="G15" s="11" t="n">
        <f aca="false">F15*E15-$B$6</f>
        <v>172073.144650629</v>
      </c>
      <c r="H15" s="11" t="n">
        <f aca="false">-PMT(H$9/12,E15,$B$6)</f>
        <v>4438.12755365562</v>
      </c>
      <c r="I15" s="11" t="n">
        <f aca="false">H15*E15-$B$6</f>
        <v>198862.959658012</v>
      </c>
      <c r="J15" s="11" t="n">
        <f aca="false">-PMT(J$9/12,E15,$B$6)</f>
        <v>4589.95973288071</v>
      </c>
      <c r="K15" s="11" t="n">
        <f aca="false">J15*E15-$B$6</f>
        <v>226192.751918528</v>
      </c>
    </row>
    <row r="16" customFormat="false" ht="15" hidden="false" customHeight="false" outlineLevel="0" collapsed="false">
      <c r="D16" s="25" t="n">
        <v>17</v>
      </c>
      <c r="E16" s="8" t="n">
        <f aca="false">D16*12</f>
        <v>204</v>
      </c>
      <c r="F16" s="11" t="n">
        <f aca="false">-PMT(F$9/12,E16,$B$6)</f>
        <v>3906.60263739362</v>
      </c>
      <c r="G16" s="11" t="n">
        <f aca="false">F16*E16-$B$6</f>
        <v>196946.938028298</v>
      </c>
      <c r="H16" s="11" t="n">
        <f aca="false">-PMT(H$9/12,E16,$B$6)</f>
        <v>4058.36093137119</v>
      </c>
      <c r="I16" s="11" t="n">
        <f aca="false">H16*E16-$B$6</f>
        <v>227905.629999722</v>
      </c>
      <c r="J16" s="11" t="n">
        <f aca="false">-PMT(J$9/12,E16,$B$6)</f>
        <v>4213.48477853285</v>
      </c>
      <c r="K16" s="11" t="n">
        <f aca="false">J16*E16-$B$6</f>
        <v>259550.894820702</v>
      </c>
    </row>
    <row r="17" customFormat="false" ht="15" hidden="false" customHeight="false" outlineLevel="0" collapsed="false">
      <c r="D17" s="25" t="n">
        <v>20</v>
      </c>
      <c r="E17" s="8" t="n">
        <f aca="false">D17*12</f>
        <v>240</v>
      </c>
      <c r="F17" s="11" t="n">
        <f aca="false">-PMT(F$9/12,E17,$B$6)</f>
        <v>3479.75830789856</v>
      </c>
      <c r="G17" s="11" t="n">
        <f aca="false">F17*E17-$B$6</f>
        <v>235141.993895654</v>
      </c>
      <c r="H17" s="11" t="n">
        <f aca="false">-PMT(H$9/12,E17,$B$6)</f>
        <v>3635.88197579651</v>
      </c>
      <c r="I17" s="11" t="n">
        <f aca="false">H17*E17-$B$6</f>
        <v>272611.674191163</v>
      </c>
      <c r="J17" s="11" t="n">
        <f aca="false">-PMT(J$9/12,E17,$B$6)</f>
        <v>3795.89625731977</v>
      </c>
      <c r="K17" s="11" t="n">
        <f aca="false">J17*E17-$B$6</f>
        <v>311015.101756746</v>
      </c>
    </row>
    <row r="19" customFormat="false" ht="15" hidden="false" customHeight="false" outlineLevel="0" collapsed="false">
      <c r="A19" s="2" t="s">
        <v>108</v>
      </c>
    </row>
    <row r="20" customFormat="false" ht="15" hidden="false" customHeight="false" outlineLevel="0" collapsed="false">
      <c r="A20" s="2" t="s">
        <v>109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2026-09-06T13:23:28Z</dcterms:created>
  <dc:creator>openpyxl</dc:creator>
  <dc:description/>
  <dc:language>en-US</dc:language>
  <cp:lastModifiedBy/>
  <dcterms:modified xsi:type="dcterms:W3CDTF">2026-09-06T13:23:28Z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